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rasuatoria anonimizzata" sheetId="1" r:id="rId1"/>
    <sheet name="Sheet2" sheetId="2" r:id="rId2"/>
    <sheet name="Sheet3" sheetId="3" r:id="rId3"/>
  </sheets>
  <definedNames>
    <definedName name="_xlfn.RTD" hidden="1">#NAME?</definedName>
  </definedNames>
  <calcPr fullCalcOnLoad="1"/>
</workbook>
</file>

<file path=xl/sharedStrings.xml><?xml version="1.0" encoding="utf-8"?>
<sst xmlns="http://schemas.openxmlformats.org/spreadsheetml/2006/main" count="99" uniqueCount="30">
  <si>
    <t>PARAMETRO 1</t>
  </si>
  <si>
    <t>PARAMETRO 2</t>
  </si>
  <si>
    <t>PARAMETRO 3</t>
  </si>
  <si>
    <t>totale</t>
  </si>
  <si>
    <t xml:space="preserve">ESPERIENZA </t>
  </si>
  <si>
    <t>ultimo passaggio</t>
  </si>
  <si>
    <t>da</t>
  </si>
  <si>
    <t>a</t>
  </si>
  <si>
    <t>CATEGORIA A-B</t>
  </si>
  <si>
    <t>NUMERO MESI</t>
  </si>
  <si>
    <t>RIPARAMETRAZIONE</t>
  </si>
  <si>
    <t>36/36</t>
  </si>
  <si>
    <t>CATEGORIA C</t>
  </si>
  <si>
    <t>Bassan Laura</t>
  </si>
  <si>
    <t>C1</t>
  </si>
  <si>
    <t>Silvia Bellotto</t>
  </si>
  <si>
    <t>C2</t>
  </si>
  <si>
    <t>rapportato a 100</t>
  </si>
  <si>
    <t>punteggio</t>
  </si>
  <si>
    <t>riparametrato</t>
  </si>
  <si>
    <t>2018 max 20 punti</t>
  </si>
  <si>
    <t>data fine</t>
  </si>
  <si>
    <t>Formazione</t>
  </si>
  <si>
    <t>(P3+Q3+W3)</t>
  </si>
  <si>
    <t>XXX</t>
  </si>
  <si>
    <t>verifica</t>
  </si>
  <si>
    <t>Verifica</t>
  </si>
  <si>
    <t>anzianità nella posizione economica</t>
  </si>
  <si>
    <t>nome dipendente</t>
  </si>
  <si>
    <t>riparametrazione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</si>
</sst>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#,##0.00&quot; &quot;[$€-407];[Red]&quot;-&quot;#,##0.00&quot; &quot;[$€-407]"/>
    <numFmt numFmtId="166" formatCode="0.00000000000"/>
  </numFmts>
  <fonts count="59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Arial"/>
      <family val="2"/>
    </font>
    <font>
      <u val="single"/>
      <sz val="11"/>
      <color indexed="25"/>
      <name val="Arial"/>
      <family val="2"/>
    </font>
    <font>
      <b/>
      <i/>
      <sz val="16"/>
      <color indexed="8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b/>
      <i/>
      <sz val="16"/>
      <color rgb="FF00000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 style="thin"/>
      <bottom style="thin">
        <color rgb="FF000000"/>
      </bottom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>
        <color rgb="FF000000"/>
      </top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0" borderId="0" applyNumberFormat="0" applyBorder="0" applyProtection="0">
      <alignment horizontal="center"/>
    </xf>
    <xf numFmtId="0" fontId="37" fillId="0" borderId="0" applyNumberFormat="0" applyBorder="0" applyProtection="0">
      <alignment horizontal="center" textRotation="90"/>
    </xf>
    <xf numFmtId="0" fontId="38" fillId="28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9" fillId="29" borderId="0" applyNumberFormat="0" applyBorder="0" applyAlignment="0" applyProtection="0"/>
    <xf numFmtId="0" fontId="30" fillId="30" borderId="4" applyNumberFormat="0" applyFont="0" applyAlignment="0" applyProtection="0"/>
    <xf numFmtId="0" fontId="40" fillId="20" borderId="5" applyNumberFormat="0" applyAlignment="0" applyProtection="0"/>
    <xf numFmtId="9" fontId="30" fillId="0" borderId="0" applyFont="0" applyFill="0" applyBorder="0" applyAlignment="0" applyProtection="0"/>
    <xf numFmtId="0" fontId="41" fillId="0" borderId="0" applyNumberFormat="0" applyBorder="0" applyProtection="0">
      <alignment/>
    </xf>
    <xf numFmtId="165" fontId="41" fillId="0" borderId="0" applyBorder="0" applyProtection="0">
      <alignment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2" fillId="0" borderId="10" xfId="0" applyFont="1" applyFill="1" applyBorder="1" applyAlignment="1">
      <alignment/>
    </xf>
    <xf numFmtId="0" fontId="52" fillId="0" borderId="10" xfId="0" applyFont="1" applyBorder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 horizontal="right"/>
    </xf>
    <xf numFmtId="14" fontId="0" fillId="0" borderId="10" xfId="0" applyNumberFormat="1" applyBorder="1" applyAlignment="1">
      <alignment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right"/>
    </xf>
    <xf numFmtId="14" fontId="0" fillId="0" borderId="0" xfId="0" applyNumberFormat="1" applyAlignment="1">
      <alignment/>
    </xf>
    <xf numFmtId="0" fontId="54" fillId="33" borderId="1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56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57" fillId="35" borderId="11" xfId="64" applyFont="1" applyFill="1" applyBorder="1" applyAlignment="1">
      <alignment/>
    </xf>
    <xf numFmtId="0" fontId="0" fillId="3" borderId="0" xfId="0" applyFill="1" applyAlignment="1">
      <alignment/>
    </xf>
    <xf numFmtId="0" fontId="0" fillId="5" borderId="0" xfId="0" applyFill="1" applyAlignment="1">
      <alignment/>
    </xf>
    <xf numFmtId="0" fontId="0" fillId="7" borderId="0" xfId="0" applyFill="1" applyAlignment="1">
      <alignment/>
    </xf>
    <xf numFmtId="0" fontId="0" fillId="7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49" fillId="31" borderId="0" xfId="63" applyFont="1" applyFill="1" applyAlignment="1">
      <alignment horizontal="center"/>
    </xf>
    <xf numFmtId="0" fontId="56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50" fillId="36" borderId="12" xfId="64" applyFill="1" applyBorder="1" applyAlignment="1">
      <alignment horizontal="center" vertical="center" wrapText="1"/>
    </xf>
    <xf numFmtId="0" fontId="50" fillId="36" borderId="0" xfId="64" applyFill="1" applyBorder="1" applyAlignment="1">
      <alignment horizontal="center" vertical="center" wrapText="1"/>
    </xf>
    <xf numFmtId="14" fontId="0" fillId="37" borderId="10" xfId="0" applyNumberFormat="1" applyFill="1" applyBorder="1" applyAlignment="1">
      <alignment/>
    </xf>
    <xf numFmtId="0" fontId="50" fillId="32" borderId="0" xfId="64" applyBorder="1" applyAlignment="1">
      <alignment horizontal="center"/>
    </xf>
    <xf numFmtId="14" fontId="0" fillId="0" borderId="13" xfId="0" applyNumberFormat="1" applyBorder="1" applyAlignment="1">
      <alignment/>
    </xf>
    <xf numFmtId="0" fontId="49" fillId="38" borderId="14" xfId="63" applyFont="1" applyFill="1" applyBorder="1" applyAlignment="1">
      <alignment horizontal="center" wrapText="1"/>
    </xf>
    <xf numFmtId="0" fontId="0" fillId="33" borderId="11" xfId="0" applyFill="1" applyBorder="1" applyAlignment="1">
      <alignment horizontal="right"/>
    </xf>
    <xf numFmtId="14" fontId="0" fillId="33" borderId="15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58" fillId="33" borderId="15" xfId="0" applyFont="1" applyFill="1" applyBorder="1" applyAlignment="1">
      <alignment/>
    </xf>
    <xf numFmtId="0" fontId="49" fillId="38" borderId="16" xfId="63" applyFont="1" applyFill="1" applyBorder="1" applyAlignment="1">
      <alignment horizontal="center" wrapText="1"/>
    </xf>
    <xf numFmtId="0" fontId="39" fillId="29" borderId="17" xfId="49" applyBorder="1" applyAlignment="1">
      <alignment horizontal="center"/>
    </xf>
    <xf numFmtId="14" fontId="50" fillId="32" borderId="0" xfId="64" applyNumberFormat="1" applyAlignment="1">
      <alignment/>
    </xf>
    <xf numFmtId="0" fontId="50" fillId="32" borderId="10" xfId="64" applyBorder="1" applyAlignment="1">
      <alignment horizontal="center"/>
    </xf>
    <xf numFmtId="0" fontId="50" fillId="32" borderId="0" xfId="64" applyAlignment="1">
      <alignment/>
    </xf>
    <xf numFmtId="14" fontId="50" fillId="32" borderId="10" xfId="64" applyNumberFormat="1" applyBorder="1" applyAlignment="1">
      <alignment/>
    </xf>
    <xf numFmtId="2" fontId="0" fillId="39" borderId="13" xfId="0" applyNumberFormat="1" applyFill="1" applyBorder="1" applyAlignment="1">
      <alignment/>
    </xf>
    <xf numFmtId="2" fontId="0" fillId="40" borderId="13" xfId="0" applyNumberFormat="1" applyFill="1" applyBorder="1" applyAlignment="1">
      <alignment/>
    </xf>
    <xf numFmtId="2" fontId="0" fillId="41" borderId="13" xfId="0" applyNumberFormat="1" applyFill="1" applyBorder="1" applyAlignment="1">
      <alignment/>
    </xf>
    <xf numFmtId="2" fontId="0" fillId="41" borderId="18" xfId="0" applyNumberFormat="1" applyFill="1" applyBorder="1" applyAlignment="1">
      <alignment/>
    </xf>
    <xf numFmtId="2" fontId="57" fillId="35" borderId="10" xfId="64" applyNumberFormat="1" applyFont="1" applyFill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40" borderId="10" xfId="0" applyNumberFormat="1" applyFill="1" applyBorder="1" applyAlignment="1">
      <alignment/>
    </xf>
    <xf numFmtId="2" fontId="0" fillId="41" borderId="10" xfId="0" applyNumberFormat="1" applyFill="1" applyBorder="1" applyAlignment="1">
      <alignment/>
    </xf>
    <xf numFmtId="2" fontId="50" fillId="32" borderId="13" xfId="64" applyNumberFormat="1" applyBorder="1" applyAlignment="1">
      <alignment/>
    </xf>
    <xf numFmtId="2" fontId="50" fillId="32" borderId="10" xfId="64" applyNumberFormat="1" applyBorder="1" applyAlignment="1">
      <alignment/>
    </xf>
    <xf numFmtId="2" fontId="50" fillId="32" borderId="18" xfId="64" applyNumberFormat="1" applyBorder="1" applyAlignment="1">
      <alignment/>
    </xf>
    <xf numFmtId="2" fontId="50" fillId="32" borderId="0" xfId="64" applyNumberFormat="1" applyBorder="1" applyAlignment="1">
      <alignment horizontal="center"/>
    </xf>
    <xf numFmtId="2" fontId="0" fillId="41" borderId="19" xfId="0" applyNumberFormat="1" applyFill="1" applyBorder="1" applyAlignment="1">
      <alignment/>
    </xf>
    <xf numFmtId="2" fontId="0" fillId="41" borderId="20" xfId="0" applyNumberFormat="1" applyFill="1" applyBorder="1" applyAlignment="1">
      <alignment/>
    </xf>
    <xf numFmtId="2" fontId="50" fillId="32" borderId="15" xfId="64" applyNumberFormat="1" applyBorder="1" applyAlignment="1">
      <alignment/>
    </xf>
    <xf numFmtId="2" fontId="50" fillId="32" borderId="19" xfId="64" applyNumberFormat="1" applyBorder="1" applyAlignment="1">
      <alignment/>
    </xf>
    <xf numFmtId="2" fontId="50" fillId="32" borderId="21" xfId="64" applyNumberFormat="1" applyBorder="1" applyAlignment="1">
      <alignment/>
    </xf>
    <xf numFmtId="2" fontId="50" fillId="32" borderId="22" xfId="64" applyNumberFormat="1" applyBorder="1" applyAlignment="1">
      <alignment/>
    </xf>
    <xf numFmtId="2" fontId="50" fillId="32" borderId="17" xfId="64" applyNumberFormat="1" applyBorder="1" applyAlignment="1">
      <alignment/>
    </xf>
    <xf numFmtId="2" fontId="50" fillId="32" borderId="11" xfId="64" applyNumberFormat="1" applyBorder="1" applyAlignment="1">
      <alignment/>
    </xf>
    <xf numFmtId="2" fontId="57" fillId="35" borderId="11" xfId="64" applyNumberFormat="1" applyFont="1" applyFill="1" applyBorder="1" applyAlignment="1">
      <alignment/>
    </xf>
    <xf numFmtId="2" fontId="0" fillId="41" borderId="22" xfId="0" applyNumberFormat="1" applyFill="1" applyBorder="1" applyAlignment="1">
      <alignment/>
    </xf>
    <xf numFmtId="2" fontId="0" fillId="41" borderId="23" xfId="0" applyNumberFormat="1" applyFill="1" applyBorder="1" applyAlignment="1">
      <alignment/>
    </xf>
    <xf numFmtId="2" fontId="0" fillId="39" borderId="19" xfId="0" applyNumberFormat="1" applyFill="1" applyBorder="1" applyAlignment="1">
      <alignment/>
    </xf>
    <xf numFmtId="2" fontId="0" fillId="40" borderId="15" xfId="0" applyNumberFormat="1" applyFill="1" applyBorder="1" applyAlignment="1">
      <alignment/>
    </xf>
    <xf numFmtId="2" fontId="0" fillId="40" borderId="19" xfId="0" applyNumberFormat="1" applyFill="1" applyBorder="1" applyAlignment="1">
      <alignment/>
    </xf>
    <xf numFmtId="2" fontId="0" fillId="41" borderId="15" xfId="0" applyNumberFormat="1" applyFill="1" applyBorder="1" applyAlignment="1">
      <alignment/>
    </xf>
    <xf numFmtId="2" fontId="0" fillId="39" borderId="17" xfId="0" applyNumberFormat="1" applyFill="1" applyBorder="1" applyAlignment="1">
      <alignment/>
    </xf>
    <xf numFmtId="2" fontId="0" fillId="40" borderId="17" xfId="0" applyNumberFormat="1" applyFill="1" applyBorder="1" applyAlignment="1">
      <alignment/>
    </xf>
    <xf numFmtId="2" fontId="0" fillId="41" borderId="17" xfId="0" applyNumberFormat="1" applyFill="1" applyBorder="1" applyAlignment="1">
      <alignment/>
    </xf>
    <xf numFmtId="0" fontId="0" fillId="42" borderId="20" xfId="0" applyFill="1" applyBorder="1" applyAlignment="1">
      <alignment horizontal="center" wrapText="1"/>
    </xf>
    <xf numFmtId="0" fontId="0" fillId="42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50" fillId="32" borderId="24" xfId="64" applyBorder="1" applyAlignment="1">
      <alignment horizontal="center"/>
    </xf>
    <xf numFmtId="0" fontId="50" fillId="32" borderId="11" xfId="64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49" fillId="38" borderId="17" xfId="63" applyFont="1" applyFill="1" applyBorder="1" applyAlignment="1">
      <alignment horizontal="center"/>
    </xf>
    <xf numFmtId="0" fontId="49" fillId="38" borderId="25" xfId="63" applyFont="1" applyFill="1" applyBorder="1" applyAlignment="1">
      <alignment horizontal="center"/>
    </xf>
    <xf numFmtId="0" fontId="49" fillId="38" borderId="26" xfId="63" applyFont="1" applyFill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56" fillId="0" borderId="27" xfId="0" applyFont="1" applyBorder="1" applyAlignment="1">
      <alignment horizontal="center"/>
    </xf>
    <xf numFmtId="0" fontId="50" fillId="32" borderId="12" xfId="64" applyBorder="1" applyAlignment="1">
      <alignment horizontal="center" vertical="center" wrapText="1"/>
    </xf>
    <xf numFmtId="0" fontId="56" fillId="0" borderId="26" xfId="0" applyFont="1" applyBorder="1" applyAlignment="1">
      <alignment horizontal="center"/>
    </xf>
    <xf numFmtId="0" fontId="56" fillId="0" borderId="28" xfId="0" applyFont="1" applyBorder="1" applyAlignment="1">
      <alignment horizontal="center"/>
    </xf>
    <xf numFmtId="0" fontId="39" fillId="43" borderId="0" xfId="49" applyFill="1" applyBorder="1" applyAlignment="1">
      <alignment horizontal="center" vertical="center"/>
    </xf>
    <xf numFmtId="0" fontId="39" fillId="43" borderId="12" xfId="49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9" fillId="29" borderId="29" xfId="49" applyBorder="1" applyAlignment="1">
      <alignment horizontal="center"/>
    </xf>
    <xf numFmtId="0" fontId="39" fillId="29" borderId="30" xfId="49" applyBorder="1" applyAlignment="1">
      <alignment horizontal="center"/>
    </xf>
    <xf numFmtId="0" fontId="39" fillId="29" borderId="31" xfId="49" applyBorder="1" applyAlignment="1">
      <alignment horizontal="center"/>
    </xf>
    <xf numFmtId="0" fontId="50" fillId="32" borderId="29" xfId="64" applyBorder="1" applyAlignment="1">
      <alignment horizontal="center"/>
    </xf>
    <xf numFmtId="0" fontId="50" fillId="32" borderId="30" xfId="64" applyBorder="1" applyAlignment="1">
      <alignment horizontal="center"/>
    </xf>
    <xf numFmtId="0" fontId="50" fillId="32" borderId="31" xfId="64" applyBorder="1" applyAlignment="1">
      <alignment horizontal="center"/>
    </xf>
    <xf numFmtId="0" fontId="0" fillId="0" borderId="32" xfId="0" applyBorder="1" applyAlignment="1">
      <alignment horizontal="center"/>
    </xf>
    <xf numFmtId="0" fontId="49" fillId="31" borderId="17" xfId="63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39" fillId="29" borderId="33" xfId="49" applyBorder="1" applyAlignment="1">
      <alignment horizontal="center" vertical="center"/>
    </xf>
    <xf numFmtId="0" fontId="39" fillId="29" borderId="34" xfId="49" applyBorder="1" applyAlignment="1">
      <alignment horizontal="center" vertical="center"/>
    </xf>
    <xf numFmtId="0" fontId="39" fillId="29" borderId="35" xfId="49" applyBorder="1" applyAlignment="1">
      <alignment horizontal="center" vertical="center" wrapText="1"/>
    </xf>
    <xf numFmtId="0" fontId="39" fillId="29" borderId="33" xfId="49" applyBorder="1" applyAlignment="1">
      <alignment horizontal="center" vertical="center" wrapText="1"/>
    </xf>
    <xf numFmtId="0" fontId="39" fillId="29" borderId="34" xfId="49" applyBorder="1" applyAlignment="1">
      <alignment horizontal="center" vertical="center" wrapText="1"/>
    </xf>
    <xf numFmtId="0" fontId="39" fillId="29" borderId="32" xfId="49" applyBorder="1" applyAlignment="1">
      <alignment horizontal="center" vertical="center" wrapText="1"/>
    </xf>
    <xf numFmtId="0" fontId="39" fillId="29" borderId="36" xfId="49" applyBorder="1" applyAlignment="1">
      <alignment horizontal="center" vertical="center" wrapText="1"/>
    </xf>
    <xf numFmtId="0" fontId="49" fillId="31" borderId="37" xfId="63" applyBorder="1" applyAlignment="1">
      <alignment horizontal="center" vertical="center"/>
    </xf>
    <xf numFmtId="0" fontId="49" fillId="31" borderId="38" xfId="63" applyBorder="1" applyAlignment="1">
      <alignment horizontal="center" vertical="center"/>
    </xf>
    <xf numFmtId="0" fontId="49" fillId="31" borderId="33" xfId="63" applyBorder="1" applyAlignment="1">
      <alignment horizontal="center" vertical="center" wrapText="1"/>
    </xf>
    <xf numFmtId="0" fontId="49" fillId="31" borderId="34" xfId="63" applyBorder="1" applyAlignment="1">
      <alignment horizontal="center" vertical="center" wrapText="1"/>
    </xf>
    <xf numFmtId="0" fontId="49" fillId="31" borderId="32" xfId="63" applyBorder="1" applyAlignment="1">
      <alignment horizontal="center" vertical="center" wrapText="1"/>
    </xf>
    <xf numFmtId="0" fontId="49" fillId="31" borderId="36" xfId="63" applyBorder="1" applyAlignment="1">
      <alignment horizontal="center" vertical="center" wrapText="1"/>
    </xf>
    <xf numFmtId="0" fontId="39" fillId="29" borderId="39" xfId="49" applyBorder="1" applyAlignment="1">
      <alignment horizontal="center" vertical="center" wrapText="1"/>
    </xf>
    <xf numFmtId="0" fontId="39" fillId="29" borderId="40" xfId="49" applyBorder="1" applyAlignment="1">
      <alignment horizontal="center" vertical="center" wrapText="1"/>
    </xf>
    <xf numFmtId="0" fontId="49" fillId="31" borderId="17" xfId="63" applyBorder="1" applyAlignment="1">
      <alignment horizontal="center" vertical="center"/>
    </xf>
    <xf numFmtId="0" fontId="58" fillId="0" borderId="41" xfId="0" applyFont="1" applyFill="1" applyBorder="1" applyAlignment="1">
      <alignment horizontal="center"/>
    </xf>
    <xf numFmtId="0" fontId="49" fillId="31" borderId="0" xfId="63" applyFont="1" applyFill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50" fillId="32" borderId="35" xfId="64" applyBorder="1" applyAlignment="1">
      <alignment horizontal="center" vertical="center"/>
    </xf>
    <xf numFmtId="0" fontId="50" fillId="32" borderId="33" xfId="64" applyBorder="1" applyAlignment="1">
      <alignment horizontal="center" vertical="center"/>
    </xf>
    <xf numFmtId="0" fontId="50" fillId="32" borderId="34" xfId="64" applyBorder="1" applyAlignment="1">
      <alignment horizontal="center" vertical="center"/>
    </xf>
    <xf numFmtId="0" fontId="50" fillId="32" borderId="35" xfId="64" applyBorder="1" applyAlignment="1">
      <alignment horizontal="center" vertical="center" wrapText="1"/>
    </xf>
    <xf numFmtId="0" fontId="50" fillId="32" borderId="33" xfId="64" applyBorder="1" applyAlignment="1">
      <alignment horizontal="center" vertical="center" wrapText="1"/>
    </xf>
    <xf numFmtId="0" fontId="50" fillId="32" borderId="34" xfId="64" applyBorder="1" applyAlignment="1">
      <alignment horizontal="center" vertical="center" wrapText="1"/>
    </xf>
    <xf numFmtId="0" fontId="50" fillId="32" borderId="17" xfId="64" applyBorder="1" applyAlignment="1">
      <alignment horizontal="center" vertical="center" wrapText="1"/>
    </xf>
    <xf numFmtId="0" fontId="0" fillId="44" borderId="10" xfId="0" applyFill="1" applyBorder="1" applyAlignment="1">
      <alignment horizontal="center" wrapText="1"/>
    </xf>
    <xf numFmtId="2" fontId="0" fillId="0" borderId="10" xfId="0" applyNumberFormat="1" applyFill="1" applyBorder="1" applyAlignment="1">
      <alignment/>
    </xf>
    <xf numFmtId="2" fontId="0" fillId="0" borderId="24" xfId="0" applyNumberFormat="1" applyFill="1" applyBorder="1" applyAlignment="1">
      <alignment/>
    </xf>
    <xf numFmtId="2" fontId="0" fillId="0" borderId="34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50" fillId="32" borderId="10" xfId="64" applyNumberFormat="1" applyBorder="1" applyAlignment="1">
      <alignment/>
    </xf>
    <xf numFmtId="2" fontId="50" fillId="32" borderId="24" xfId="64" applyNumberFormat="1" applyBorder="1" applyAlignment="1">
      <alignment/>
    </xf>
    <xf numFmtId="2" fontId="50" fillId="32" borderId="17" xfId="64" applyNumberFormat="1" applyBorder="1" applyAlignment="1">
      <alignment horizontal="center"/>
    </xf>
    <xf numFmtId="0" fontId="50" fillId="32" borderId="17" xfId="64" applyBorder="1" applyAlignment="1">
      <alignment horizontal="center"/>
    </xf>
    <xf numFmtId="2" fontId="0" fillId="45" borderId="0" xfId="0" applyNumberForma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eading" xfId="44"/>
    <cellStyle name="Heading1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Result" xfId="53"/>
    <cellStyle name="Result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tabSelected="1" zoomScalePageLayoutView="0" workbookViewId="0" topLeftCell="A7">
      <selection activeCell="P31" sqref="P31"/>
    </sheetView>
  </sheetViews>
  <sheetFormatPr defaultColWidth="9.00390625" defaultRowHeight="14.25"/>
  <cols>
    <col min="1" max="1" width="14.00390625" style="1" customWidth="1"/>
    <col min="2" max="2" width="7.625" style="0" customWidth="1"/>
    <col min="3" max="3" width="7.00390625" style="0" customWidth="1"/>
    <col min="4" max="5" width="9.00390625" style="0" hidden="1" customWidth="1"/>
    <col min="9" max="9" width="8.00390625" style="29" customWidth="1"/>
    <col min="13" max="13" width="9.00390625" style="29" customWidth="1"/>
    <col min="17" max="17" width="9.00390625" style="29" customWidth="1"/>
    <col min="20" max="20" width="0.74609375" style="0" customWidth="1"/>
    <col min="21" max="21" width="4.25390625" style="0" customWidth="1"/>
    <col min="22" max="22" width="2.875" style="0" customWidth="1"/>
    <col min="23" max="23" width="3.25390625" style="0" customWidth="1"/>
    <col min="24" max="24" width="6.125" style="29" customWidth="1"/>
    <col min="25" max="25" width="10.75390625" style="0" customWidth="1"/>
    <col min="27" max="27" width="5.50390625" style="0" customWidth="1"/>
    <col min="28" max="28" width="0.12890625" style="0" hidden="1" customWidth="1"/>
    <col min="30" max="30" width="8.25390625" style="0" customWidth="1"/>
    <col min="31" max="31" width="1.12109375" style="0" hidden="1" customWidth="1"/>
  </cols>
  <sheetData>
    <row r="1" s="29" customFormat="1" ht="14.25">
      <c r="A1" s="1"/>
    </row>
    <row r="2" s="29" customFormat="1" ht="14.25">
      <c r="A2" s="1"/>
    </row>
    <row r="3" spans="6:31" ht="14.25">
      <c r="F3" s="94" t="s">
        <v>0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 t="s">
        <v>1</v>
      </c>
      <c r="T3" s="94"/>
      <c r="U3" s="94"/>
      <c r="V3" s="94"/>
      <c r="W3" s="94"/>
      <c r="X3" s="25"/>
      <c r="Z3" s="94" t="s">
        <v>2</v>
      </c>
      <c r="AA3" s="94"/>
      <c r="AB3" s="94"/>
      <c r="AC3" s="94" t="s">
        <v>3</v>
      </c>
      <c r="AD3" s="94"/>
      <c r="AE3" s="94"/>
    </row>
    <row r="4" spans="6:31" ht="15">
      <c r="F4" s="95" t="s">
        <v>20</v>
      </c>
      <c r="G4" s="96"/>
      <c r="H4" s="97"/>
      <c r="I4" s="42"/>
      <c r="J4" s="102">
        <v>2019</v>
      </c>
      <c r="K4" s="102"/>
      <c r="L4" s="102"/>
      <c r="M4" s="102"/>
      <c r="N4" s="98">
        <v>2020</v>
      </c>
      <c r="O4" s="99"/>
      <c r="P4" s="100"/>
      <c r="Q4" s="34"/>
      <c r="R4" s="101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</row>
    <row r="5" spans="3:31" ht="28.5" customHeight="1">
      <c r="C5" s="2"/>
      <c r="D5" s="2"/>
      <c r="F5" s="104" t="s">
        <v>18</v>
      </c>
      <c r="G5" s="106" t="s">
        <v>17</v>
      </c>
      <c r="H5" s="109" t="s">
        <v>19</v>
      </c>
      <c r="I5" s="117" t="s">
        <v>25</v>
      </c>
      <c r="J5" s="111" t="s">
        <v>18</v>
      </c>
      <c r="K5" s="113" t="s">
        <v>17</v>
      </c>
      <c r="L5" s="115" t="s">
        <v>29</v>
      </c>
      <c r="M5" s="119" t="s">
        <v>25</v>
      </c>
      <c r="N5" s="125" t="s">
        <v>18</v>
      </c>
      <c r="O5" s="128" t="s">
        <v>17</v>
      </c>
      <c r="P5" s="131" t="s">
        <v>19</v>
      </c>
      <c r="Q5" s="89" t="s">
        <v>26</v>
      </c>
      <c r="R5" s="132" t="s">
        <v>3</v>
      </c>
      <c r="S5" s="103" t="s">
        <v>4</v>
      </c>
      <c r="T5" s="103"/>
      <c r="U5" s="103"/>
      <c r="V5" s="103"/>
      <c r="W5" s="103"/>
      <c r="X5" s="26"/>
      <c r="Y5" s="94" t="s">
        <v>21</v>
      </c>
      <c r="Z5" s="94" t="s">
        <v>22</v>
      </c>
      <c r="AA5" s="94"/>
      <c r="AB5" s="94"/>
      <c r="AC5" s="94" t="s">
        <v>23</v>
      </c>
      <c r="AD5" s="94"/>
      <c r="AE5" s="94"/>
    </row>
    <row r="6" spans="2:31" ht="26.25">
      <c r="B6" s="3"/>
      <c r="F6" s="104"/>
      <c r="G6" s="107"/>
      <c r="H6" s="109"/>
      <c r="I6" s="117"/>
      <c r="J6" s="111"/>
      <c r="K6" s="113"/>
      <c r="L6" s="115"/>
      <c r="M6" s="119"/>
      <c r="N6" s="126"/>
      <c r="O6" s="129"/>
      <c r="P6" s="131"/>
      <c r="Q6" s="89"/>
      <c r="R6" s="132"/>
      <c r="S6" s="103"/>
      <c r="T6" s="103"/>
      <c r="U6" s="103"/>
      <c r="V6" s="103"/>
      <c r="W6" s="103"/>
      <c r="X6" s="79"/>
      <c r="Y6" s="94"/>
      <c r="Z6" s="94"/>
      <c r="AA6" s="94"/>
      <c r="AB6" s="94"/>
      <c r="AC6" s="94"/>
      <c r="AD6" s="94"/>
      <c r="AE6" s="94"/>
    </row>
    <row r="7" spans="2:31" ht="15.75">
      <c r="B7" s="4"/>
      <c r="F7" s="104"/>
      <c r="G7" s="107"/>
      <c r="H7" s="109"/>
      <c r="I7" s="117"/>
      <c r="J7" s="111"/>
      <c r="K7" s="113"/>
      <c r="L7" s="115"/>
      <c r="M7" s="119"/>
      <c r="N7" s="126"/>
      <c r="O7" s="129"/>
      <c r="P7" s="131"/>
      <c r="Q7" s="89"/>
      <c r="R7" s="132"/>
      <c r="S7" s="103"/>
      <c r="T7" s="103"/>
      <c r="U7" s="103"/>
      <c r="V7" s="103"/>
      <c r="W7" s="103"/>
      <c r="X7" s="79"/>
      <c r="Y7" s="94"/>
      <c r="Z7" s="94"/>
      <c r="AA7" s="94"/>
      <c r="AB7" s="94"/>
      <c r="AC7" s="94"/>
      <c r="AD7" s="94"/>
      <c r="AE7" s="94"/>
    </row>
    <row r="8" spans="1:31" ht="15.75">
      <c r="A8" s="5"/>
      <c r="B8" s="4"/>
      <c r="F8" s="104"/>
      <c r="G8" s="107"/>
      <c r="H8" s="109"/>
      <c r="I8" s="117"/>
      <c r="J8" s="111"/>
      <c r="K8" s="113"/>
      <c r="L8" s="115"/>
      <c r="M8" s="119"/>
      <c r="N8" s="126"/>
      <c r="O8" s="129"/>
      <c r="P8" s="131"/>
      <c r="Q8" s="89"/>
      <c r="R8" s="132"/>
      <c r="S8" s="103"/>
      <c r="T8" s="103"/>
      <c r="U8" s="103"/>
      <c r="V8" s="103"/>
      <c r="W8" s="103"/>
      <c r="X8" s="79"/>
      <c r="Y8" s="94"/>
      <c r="Z8" s="94"/>
      <c r="AA8" s="94"/>
      <c r="AB8" s="94"/>
      <c r="AC8" s="94"/>
      <c r="AD8" s="94"/>
      <c r="AE8" s="94"/>
    </row>
    <row r="9" spans="1:31" ht="15.75">
      <c r="A9" s="6"/>
      <c r="B9" s="7"/>
      <c r="F9" s="104"/>
      <c r="G9" s="107"/>
      <c r="H9" s="109"/>
      <c r="I9" s="117"/>
      <c r="J9" s="111"/>
      <c r="K9" s="113"/>
      <c r="L9" s="115"/>
      <c r="M9" s="119"/>
      <c r="N9" s="126"/>
      <c r="O9" s="129"/>
      <c r="P9" s="131"/>
      <c r="Q9" s="89"/>
      <c r="R9" s="132"/>
      <c r="S9" s="103"/>
      <c r="T9" s="103"/>
      <c r="U9" s="103"/>
      <c r="V9" s="103"/>
      <c r="W9" s="103"/>
      <c r="X9" s="79"/>
      <c r="Y9" s="94"/>
      <c r="Z9" s="94"/>
      <c r="AA9" s="94"/>
      <c r="AB9" s="94"/>
      <c r="AC9" s="94"/>
      <c r="AD9" s="94"/>
      <c r="AE9" s="94"/>
    </row>
    <row r="10" spans="1:31" ht="16.5" thickBot="1">
      <c r="A10" s="120" t="s">
        <v>5</v>
      </c>
      <c r="B10" s="120"/>
      <c r="C10" s="8"/>
      <c r="D10" s="9" t="s">
        <v>6</v>
      </c>
      <c r="E10" s="9" t="s">
        <v>7</v>
      </c>
      <c r="F10" s="104"/>
      <c r="G10" s="107"/>
      <c r="H10" s="109"/>
      <c r="I10" s="117"/>
      <c r="J10" s="111"/>
      <c r="K10" s="113"/>
      <c r="L10" s="115"/>
      <c r="M10" s="119"/>
      <c r="N10" s="126"/>
      <c r="O10" s="129"/>
      <c r="P10" s="131"/>
      <c r="Q10" s="89"/>
      <c r="R10" s="132"/>
      <c r="S10" s="103"/>
      <c r="T10" s="103"/>
      <c r="U10" s="103"/>
      <c r="V10" s="103"/>
      <c r="W10" s="103"/>
      <c r="X10" s="79"/>
      <c r="Y10" s="94"/>
      <c r="Z10" s="94"/>
      <c r="AA10" s="94"/>
      <c r="AB10" s="94"/>
      <c r="AC10" s="94"/>
      <c r="AD10" s="94"/>
      <c r="AE10" s="94"/>
    </row>
    <row r="11" spans="1:31" ht="30.75" thickBot="1">
      <c r="A11" s="121" t="s">
        <v>8</v>
      </c>
      <c r="B11" s="121"/>
      <c r="C11" s="121"/>
      <c r="D11" s="121"/>
      <c r="E11" s="121"/>
      <c r="F11" s="105"/>
      <c r="G11" s="108"/>
      <c r="H11" s="110"/>
      <c r="I11" s="118"/>
      <c r="J11" s="112"/>
      <c r="K11" s="114"/>
      <c r="L11" s="116"/>
      <c r="M11" s="119"/>
      <c r="N11" s="127"/>
      <c r="O11" s="130"/>
      <c r="P11" s="131"/>
      <c r="Q11" s="89"/>
      <c r="R11" s="132"/>
      <c r="S11" s="31" t="s">
        <v>9</v>
      </c>
      <c r="T11" s="32"/>
      <c r="U11" s="122" t="s">
        <v>10</v>
      </c>
      <c r="V11" s="123"/>
      <c r="W11" s="124"/>
      <c r="X11" s="79"/>
      <c r="Y11" s="94"/>
      <c r="Z11" s="94"/>
      <c r="AA11" s="94"/>
      <c r="AB11" s="94"/>
      <c r="AC11" s="94"/>
      <c r="AD11" s="94"/>
      <c r="AE11" s="94"/>
    </row>
    <row r="12" spans="1:31" s="29" customFormat="1" ht="48" customHeight="1" thickBot="1">
      <c r="A12" s="41" t="s">
        <v>27</v>
      </c>
      <c r="B12" s="84" t="s">
        <v>28</v>
      </c>
      <c r="C12" s="84"/>
      <c r="D12" s="27"/>
      <c r="E12" s="27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3"/>
      <c r="R12" s="77"/>
      <c r="S12" s="78"/>
      <c r="T12" s="78"/>
      <c r="U12" s="78"/>
      <c r="V12" s="78"/>
      <c r="W12" s="78"/>
      <c r="X12" s="26" t="s">
        <v>25</v>
      </c>
      <c r="Y12" s="25"/>
      <c r="Z12" s="25"/>
      <c r="AA12" s="25"/>
      <c r="AB12" s="25"/>
      <c r="AC12" s="25"/>
      <c r="AD12" s="25"/>
      <c r="AE12" s="25"/>
    </row>
    <row r="13" spans="1:31" ht="15">
      <c r="A13" s="35">
        <v>39083</v>
      </c>
      <c r="B13" s="87" t="s">
        <v>24</v>
      </c>
      <c r="C13" s="90"/>
      <c r="D13" s="91"/>
      <c r="E13" s="83"/>
      <c r="F13" s="47">
        <v>22</v>
      </c>
      <c r="G13" s="47">
        <f>F13/36*100</f>
        <v>61.111111111111114</v>
      </c>
      <c r="H13" s="47">
        <f>$H$18*(G13/$G$18)</f>
        <v>12.571428571428573</v>
      </c>
      <c r="I13" s="47">
        <f aca="true" t="shared" si="0" ref="I13:I18">H13/G13</f>
        <v>0.20571428571428574</v>
      </c>
      <c r="J13" s="48">
        <v>2.65</v>
      </c>
      <c r="K13" s="48">
        <f aca="true" t="shared" si="1" ref="K13:K18">J13/5*100</f>
        <v>53</v>
      </c>
      <c r="L13" s="48">
        <f>$L$18*(K13/$K$18)</f>
        <v>15.787234042553191</v>
      </c>
      <c r="M13" s="48">
        <f aca="true" t="shared" si="2" ref="M13:M18">L13/K13</f>
        <v>0.2978723404255319</v>
      </c>
      <c r="N13" s="49">
        <v>3.6</v>
      </c>
      <c r="O13" s="49">
        <f>N13/5*100</f>
        <v>72</v>
      </c>
      <c r="P13" s="50">
        <f>$P$18*(O13/$O$18)</f>
        <v>24.51063829787234</v>
      </c>
      <c r="Q13" s="50">
        <f aca="true" t="shared" si="3" ref="Q13:Q18">P13/O13</f>
        <v>0.3404255319148936</v>
      </c>
      <c r="R13" s="51">
        <f aca="true" t="shared" si="4" ref="R13:R18">H13+L13+P13</f>
        <v>52.869300911854104</v>
      </c>
      <c r="S13" s="133">
        <f aca="true" t="shared" si="5" ref="S13:S18">DATEDIF(A13,$Y$13,"m")</f>
        <v>167</v>
      </c>
      <c r="T13" s="134"/>
      <c r="U13" s="135">
        <f>15</f>
        <v>15</v>
      </c>
      <c r="V13" s="135"/>
      <c r="W13" s="135"/>
      <c r="X13" s="52">
        <f aca="true" t="shared" si="6" ref="X13:X18">U13/S13</f>
        <v>0.08982035928143713</v>
      </c>
      <c r="Y13" s="13">
        <v>44196</v>
      </c>
      <c r="Z13" s="136">
        <v>0</v>
      </c>
      <c r="AA13" s="136"/>
      <c r="AB13" s="136"/>
      <c r="AC13" s="136">
        <f>R13+U13+Z13</f>
        <v>67.86930091185411</v>
      </c>
      <c r="AD13" s="136"/>
      <c r="AE13" s="136"/>
    </row>
    <row r="14" spans="1:31" ht="15" hidden="1">
      <c r="A14" s="11">
        <v>43586</v>
      </c>
      <c r="B14" s="28" t="s">
        <v>24</v>
      </c>
      <c r="C14" s="28" t="s">
        <v>24</v>
      </c>
      <c r="D14" s="28" t="s">
        <v>24</v>
      </c>
      <c r="E14" s="28" t="s">
        <v>24</v>
      </c>
      <c r="F14" s="47">
        <v>3</v>
      </c>
      <c r="G14" s="47">
        <f>F14/5*100</f>
        <v>60</v>
      </c>
      <c r="H14" s="47">
        <f>$H$18*(G14/$G$18)</f>
        <v>12.342857142857145</v>
      </c>
      <c r="I14" s="47">
        <f t="shared" si="0"/>
        <v>0.20571428571428577</v>
      </c>
      <c r="J14" s="53">
        <v>3.2</v>
      </c>
      <c r="K14" s="48">
        <f t="shared" si="1"/>
        <v>64</v>
      </c>
      <c r="L14" s="48">
        <f>$L$18*(K14/$K$18)</f>
        <v>19.06382978723404</v>
      </c>
      <c r="M14" s="48">
        <f t="shared" si="2"/>
        <v>0.2978723404255319</v>
      </c>
      <c r="N14" s="54">
        <v>3.68</v>
      </c>
      <c r="O14" s="49">
        <f>N14/5*100</f>
        <v>73.6</v>
      </c>
      <c r="P14" s="50">
        <f>$P$18*(O14/$O$18)</f>
        <v>25.055319148936167</v>
      </c>
      <c r="Q14" s="50">
        <f t="shared" si="3"/>
        <v>0.3404255319148936</v>
      </c>
      <c r="R14" s="51">
        <f t="shared" si="4"/>
        <v>56.462006079027354</v>
      </c>
      <c r="S14" s="133">
        <f t="shared" si="5"/>
        <v>19</v>
      </c>
      <c r="T14" s="134"/>
      <c r="U14" s="137">
        <f>$U$13*(S14/$S$13)</f>
        <v>1.7065868263473054</v>
      </c>
      <c r="V14" s="137"/>
      <c r="W14" s="137"/>
      <c r="X14" s="52">
        <f t="shared" si="6"/>
        <v>0.08982035928143713</v>
      </c>
      <c r="Z14" s="136"/>
      <c r="AA14" s="136"/>
      <c r="AB14" s="136"/>
      <c r="AC14" s="136">
        <f>R14+U14+Z14</f>
        <v>58.16859290537466</v>
      </c>
      <c r="AD14" s="136"/>
      <c r="AE14" s="136"/>
    </row>
    <row r="15" spans="1:31" ht="15">
      <c r="A15" s="43">
        <v>39447</v>
      </c>
      <c r="B15" s="80" t="s">
        <v>24</v>
      </c>
      <c r="C15" s="81"/>
      <c r="D15" s="44" t="s">
        <v>24</v>
      </c>
      <c r="E15" s="44" t="s">
        <v>24</v>
      </c>
      <c r="F15" s="55">
        <v>32</v>
      </c>
      <c r="G15" s="55">
        <f>F15/36*100</f>
        <v>88.88888888888889</v>
      </c>
      <c r="H15" s="55">
        <f>$H$18*(G15/$G$18)</f>
        <v>18.28571428571429</v>
      </c>
      <c r="I15" s="55">
        <f t="shared" si="0"/>
        <v>0.20571428571428574</v>
      </c>
      <c r="J15" s="56">
        <v>4.05</v>
      </c>
      <c r="K15" s="55">
        <f>J15/5*100</f>
        <v>81</v>
      </c>
      <c r="L15" s="55">
        <f>$L$18*(K15/$K$18)</f>
        <v>24.127659574468083</v>
      </c>
      <c r="M15" s="55">
        <f t="shared" si="2"/>
        <v>0.2978723404255319</v>
      </c>
      <c r="N15" s="56">
        <v>4.05</v>
      </c>
      <c r="O15" s="55">
        <f>N15/5*100</f>
        <v>81</v>
      </c>
      <c r="P15" s="57">
        <f>$P$18*(O15/$O$18)</f>
        <v>27.574468085106382</v>
      </c>
      <c r="Q15" s="57">
        <f t="shared" si="3"/>
        <v>0.3404255319148936</v>
      </c>
      <c r="R15" s="56">
        <f t="shared" si="4"/>
        <v>69.98784194528875</v>
      </c>
      <c r="S15" s="138">
        <f t="shared" si="5"/>
        <v>156</v>
      </c>
      <c r="T15" s="139"/>
      <c r="U15" s="140">
        <f>$U$13*(S15/$S$13)</f>
        <v>14.011976047904191</v>
      </c>
      <c r="V15" s="140"/>
      <c r="W15" s="140"/>
      <c r="X15" s="58">
        <f t="shared" si="6"/>
        <v>0.08982035928143713</v>
      </c>
      <c r="Y15" s="45"/>
      <c r="Z15" s="141">
        <v>0</v>
      </c>
      <c r="AA15" s="141"/>
      <c r="AB15" s="141"/>
      <c r="AC15" s="141">
        <f aca="true" t="shared" si="7" ref="AC15:AC37">R15+U15+Z15</f>
        <v>83.99981799319295</v>
      </c>
      <c r="AD15" s="141"/>
      <c r="AE15" s="141"/>
    </row>
    <row r="16" spans="1:31" ht="15">
      <c r="A16" s="10">
        <v>40179</v>
      </c>
      <c r="B16" s="82" t="s">
        <v>24</v>
      </c>
      <c r="C16" s="83"/>
      <c r="D16" s="28" t="s">
        <v>24</v>
      </c>
      <c r="E16" s="28" t="s">
        <v>24</v>
      </c>
      <c r="F16" s="47">
        <v>24</v>
      </c>
      <c r="G16" s="47">
        <f>F16/36*100</f>
        <v>66.66666666666666</v>
      </c>
      <c r="H16" s="47">
        <f>$H$18*(G16/$G$18)</f>
        <v>13.714285714285715</v>
      </c>
      <c r="I16" s="47">
        <f t="shared" si="0"/>
        <v>0.20571428571428577</v>
      </c>
      <c r="J16" s="53">
        <v>3.75</v>
      </c>
      <c r="K16" s="48">
        <f t="shared" si="1"/>
        <v>75</v>
      </c>
      <c r="L16" s="48">
        <f>$L$18*(K16/$K$18)</f>
        <v>22.340425531914892</v>
      </c>
      <c r="M16" s="48">
        <f t="shared" si="2"/>
        <v>0.2978723404255319</v>
      </c>
      <c r="N16" s="54">
        <v>2.48</v>
      </c>
      <c r="O16" s="49">
        <f aca="true" t="shared" si="8" ref="O16:O32">N16/5*100</f>
        <v>49.6</v>
      </c>
      <c r="P16" s="50">
        <f>$P$18*(O16/$O$18)</f>
        <v>16.885106382978723</v>
      </c>
      <c r="Q16" s="50">
        <f t="shared" si="3"/>
        <v>0.3404255319148936</v>
      </c>
      <c r="R16" s="51">
        <f t="shared" si="4"/>
        <v>52.93981762917933</v>
      </c>
      <c r="S16" s="133">
        <f t="shared" si="5"/>
        <v>131</v>
      </c>
      <c r="T16" s="134"/>
      <c r="U16" s="137">
        <f>$U$13*(S16/$S$13)</f>
        <v>11.766467065868262</v>
      </c>
      <c r="V16" s="137"/>
      <c r="W16" s="137"/>
      <c r="X16" s="52">
        <f t="shared" si="6"/>
        <v>0.08982035928143711</v>
      </c>
      <c r="Z16" s="136">
        <v>0</v>
      </c>
      <c r="AA16" s="136"/>
      <c r="AB16" s="136"/>
      <c r="AC16" s="136">
        <f t="shared" si="7"/>
        <v>64.7062846950476</v>
      </c>
      <c r="AD16" s="136"/>
      <c r="AE16" s="136"/>
    </row>
    <row r="17" spans="1:31" ht="15">
      <c r="A17" s="10">
        <v>40179</v>
      </c>
      <c r="B17" s="82" t="s">
        <v>24</v>
      </c>
      <c r="C17" s="83"/>
      <c r="D17" s="28" t="s">
        <v>24</v>
      </c>
      <c r="E17" s="28" t="s">
        <v>24</v>
      </c>
      <c r="F17" s="47">
        <v>23</v>
      </c>
      <c r="G17" s="47">
        <f>F17/36*100</f>
        <v>63.888888888888886</v>
      </c>
      <c r="H17" s="47">
        <f>$H$18*(G17/$G$18)</f>
        <v>13.142857142857142</v>
      </c>
      <c r="I17" s="47">
        <f t="shared" si="0"/>
        <v>0.2057142857142857</v>
      </c>
      <c r="J17" s="53">
        <v>3.78</v>
      </c>
      <c r="K17" s="48">
        <f t="shared" si="1"/>
        <v>75.6</v>
      </c>
      <c r="L17" s="48">
        <f>$L$18*(K17/$K$18)</f>
        <v>22.51914893617021</v>
      </c>
      <c r="M17" s="48">
        <f t="shared" si="2"/>
        <v>0.2978723404255319</v>
      </c>
      <c r="N17" s="54">
        <v>3.98</v>
      </c>
      <c r="O17" s="59">
        <f t="shared" si="8"/>
        <v>79.60000000000001</v>
      </c>
      <c r="P17" s="60">
        <f>$P$18*(O17/$O$18)</f>
        <v>27.097872340425535</v>
      </c>
      <c r="Q17" s="50">
        <f t="shared" si="3"/>
        <v>0.3404255319148936</v>
      </c>
      <c r="R17" s="51">
        <f t="shared" si="4"/>
        <v>62.75987841945289</v>
      </c>
      <c r="S17" s="133">
        <f t="shared" si="5"/>
        <v>131</v>
      </c>
      <c r="T17" s="134"/>
      <c r="U17" s="137">
        <f>$U$13*(S17/$S$13)</f>
        <v>11.766467065868262</v>
      </c>
      <c r="V17" s="137"/>
      <c r="W17" s="137"/>
      <c r="X17" s="52">
        <f t="shared" si="6"/>
        <v>0.08982035928143711</v>
      </c>
      <c r="Z17" s="136">
        <v>0</v>
      </c>
      <c r="AA17" s="136"/>
      <c r="AB17" s="136"/>
      <c r="AC17" s="136">
        <f t="shared" si="7"/>
        <v>74.52634548532114</v>
      </c>
      <c r="AD17" s="136"/>
      <c r="AE17" s="136"/>
    </row>
    <row r="18" spans="1:31" ht="15">
      <c r="A18" s="46">
        <v>39814</v>
      </c>
      <c r="B18" s="80" t="s">
        <v>24</v>
      </c>
      <c r="C18" s="81"/>
      <c r="D18" s="44" t="s">
        <v>24</v>
      </c>
      <c r="E18" s="44" t="s">
        <v>24</v>
      </c>
      <c r="F18" s="55">
        <v>35</v>
      </c>
      <c r="G18" s="55">
        <f>F18/36*100</f>
        <v>97.22222222222221</v>
      </c>
      <c r="H18" s="55">
        <v>20</v>
      </c>
      <c r="I18" s="55">
        <f t="shared" si="0"/>
        <v>0.20571428571428574</v>
      </c>
      <c r="J18" s="61">
        <v>4.7</v>
      </c>
      <c r="K18" s="62">
        <f t="shared" si="1"/>
        <v>94</v>
      </c>
      <c r="L18" s="61">
        <v>28</v>
      </c>
      <c r="M18" s="55">
        <f t="shared" si="2"/>
        <v>0.2978723404255319</v>
      </c>
      <c r="N18" s="63">
        <v>4.7</v>
      </c>
      <c r="O18" s="64">
        <f>N18/5*100</f>
        <v>94</v>
      </c>
      <c r="P18" s="65">
        <v>32</v>
      </c>
      <c r="Q18" s="57">
        <f t="shared" si="3"/>
        <v>0.3404255319148936</v>
      </c>
      <c r="R18" s="66">
        <f t="shared" si="4"/>
        <v>80</v>
      </c>
      <c r="S18" s="138">
        <f t="shared" si="5"/>
        <v>143</v>
      </c>
      <c r="T18" s="139"/>
      <c r="U18" s="140">
        <f>$U$13*(S18/$S$13)</f>
        <v>12.844311377245509</v>
      </c>
      <c r="V18" s="140"/>
      <c r="W18" s="140"/>
      <c r="X18" s="58">
        <f t="shared" si="6"/>
        <v>0.08982035928143713</v>
      </c>
      <c r="Y18" s="45"/>
      <c r="Z18" s="141">
        <v>0</v>
      </c>
      <c r="AA18" s="141"/>
      <c r="AB18" s="141"/>
      <c r="AC18" s="141">
        <f t="shared" si="7"/>
        <v>92.8443113772455</v>
      </c>
      <c r="AD18" s="141"/>
      <c r="AE18" s="141"/>
    </row>
    <row r="19" spans="1:31" ht="14.25">
      <c r="A19" s="120" t="s">
        <v>5</v>
      </c>
      <c r="B19" s="120"/>
      <c r="F19" s="142">
        <f>$H$27*(G21/$G$27)</f>
        <v>0</v>
      </c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Z19" s="136"/>
      <c r="AA19" s="136"/>
      <c r="AB19" s="136"/>
      <c r="AC19" s="136"/>
      <c r="AD19" s="136"/>
      <c r="AE19" s="136"/>
    </row>
    <row r="20" spans="1:31" ht="15.75" thickBot="1">
      <c r="A20" s="121" t="s">
        <v>12</v>
      </c>
      <c r="B20" s="121"/>
      <c r="C20" s="121"/>
      <c r="D20" s="121"/>
      <c r="E20" s="121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Z20" s="136"/>
      <c r="AA20" s="136"/>
      <c r="AB20" s="136"/>
      <c r="AC20" s="136"/>
      <c r="AD20" s="136"/>
      <c r="AE20" s="136"/>
    </row>
    <row r="21" spans="1:31" ht="15.75" customHeight="1" hidden="1">
      <c r="A21" s="11">
        <v>44317</v>
      </c>
      <c r="B21" s="14" t="s">
        <v>13</v>
      </c>
      <c r="C21" s="15" t="s">
        <v>11</v>
      </c>
      <c r="D21" s="16" t="s">
        <v>14</v>
      </c>
      <c r="E21" s="16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Z21" s="136"/>
      <c r="AA21" s="136"/>
      <c r="AB21" s="136"/>
      <c r="AC21" s="136"/>
      <c r="AD21" s="136"/>
      <c r="AE21" s="136"/>
    </row>
    <row r="22" spans="1:31" ht="15" customHeight="1" hidden="1">
      <c r="A22" s="38">
        <v>43831</v>
      </c>
      <c r="B22" s="39" t="s">
        <v>15</v>
      </c>
      <c r="C22" s="40" t="s">
        <v>11</v>
      </c>
      <c r="D22" s="12" t="s">
        <v>14</v>
      </c>
      <c r="E22" s="12" t="s">
        <v>16</v>
      </c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Z22" s="136"/>
      <c r="AA22" s="136"/>
      <c r="AB22" s="136"/>
      <c r="AC22" s="136">
        <f>R22+U22+Z22</f>
        <v>0</v>
      </c>
      <c r="AD22" s="136"/>
      <c r="AE22" s="136"/>
    </row>
    <row r="23" spans="1:31" s="29" customFormat="1" ht="55.5" customHeight="1" thickBot="1">
      <c r="A23" s="36" t="s">
        <v>27</v>
      </c>
      <c r="B23" s="85" t="s">
        <v>28</v>
      </c>
      <c r="C23" s="86"/>
      <c r="D23" s="37"/>
      <c r="E23" s="1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Z23" s="143"/>
      <c r="AA23" s="144"/>
      <c r="AB23" s="144"/>
      <c r="AC23" s="144"/>
      <c r="AD23" s="144"/>
      <c r="AE23" s="145"/>
    </row>
    <row r="24" spans="1:31" ht="15">
      <c r="A24" s="35">
        <v>40179</v>
      </c>
      <c r="B24" s="87" t="s">
        <v>24</v>
      </c>
      <c r="C24" s="88"/>
      <c r="D24" s="28" t="s">
        <v>24</v>
      </c>
      <c r="E24" s="28" t="s">
        <v>24</v>
      </c>
      <c r="F24" s="47">
        <v>30</v>
      </c>
      <c r="G24" s="47">
        <f>F24/36*100</f>
        <v>83.33333333333334</v>
      </c>
      <c r="H24" s="47">
        <f>$H$25*(G24/$G$25)</f>
        <v>16.66666666666667</v>
      </c>
      <c r="I24" s="47">
        <f>H24/G24</f>
        <v>0.20000000000000004</v>
      </c>
      <c r="J24" s="53">
        <v>4.65</v>
      </c>
      <c r="K24" s="48">
        <f aca="true" t="shared" si="9" ref="K24:K32">J24/5*100</f>
        <v>93</v>
      </c>
      <c r="L24" s="48">
        <f>$L$25*(K24/$K$25)</f>
        <v>26.956521739130437</v>
      </c>
      <c r="M24" s="48">
        <f aca="true" t="shared" si="10" ref="M24:M32">L24/K24</f>
        <v>0.2898550724637681</v>
      </c>
      <c r="N24" s="54">
        <v>4.65</v>
      </c>
      <c r="O24" s="59">
        <f t="shared" si="8"/>
        <v>93</v>
      </c>
      <c r="P24" s="50">
        <f>$P$27*(O24/$O$27)</f>
        <v>29.76</v>
      </c>
      <c r="Q24" s="50">
        <f>P24/O24</f>
        <v>0.32</v>
      </c>
      <c r="R24" s="67">
        <f aca="true" t="shared" si="11" ref="R24:R32">H24+L24+P24</f>
        <v>73.38318840579711</v>
      </c>
      <c r="S24" s="133">
        <f aca="true" t="shared" si="12" ref="S24:S32">DATEDIF(A24,$Y$13,"m")</f>
        <v>131</v>
      </c>
      <c r="T24" s="134"/>
      <c r="U24" s="137">
        <f>$U$28*(S24/$S$28)</f>
        <v>11.766467065868262</v>
      </c>
      <c r="V24" s="137"/>
      <c r="W24" s="137"/>
      <c r="X24" s="52">
        <f>U24/S24</f>
        <v>0.08982035928143711</v>
      </c>
      <c r="Z24" s="136">
        <v>0</v>
      </c>
      <c r="AA24" s="136"/>
      <c r="AB24" s="136"/>
      <c r="AC24" s="136">
        <f>R24+U24+Z24</f>
        <v>85.14965547166537</v>
      </c>
      <c r="AD24" s="136"/>
      <c r="AE24" s="136"/>
    </row>
    <row r="25" spans="1:31" ht="15">
      <c r="A25" s="10">
        <v>42369</v>
      </c>
      <c r="B25" s="82" t="s">
        <v>24</v>
      </c>
      <c r="C25" s="83"/>
      <c r="D25" s="28" t="s">
        <v>24</v>
      </c>
      <c r="E25" s="28" t="s">
        <v>24</v>
      </c>
      <c r="F25" s="47">
        <v>20</v>
      </c>
      <c r="G25" s="47">
        <f>F25/20*100</f>
        <v>100</v>
      </c>
      <c r="H25" s="47">
        <v>20</v>
      </c>
      <c r="I25" s="47">
        <f>H25/G25</f>
        <v>0.2</v>
      </c>
      <c r="J25" s="53">
        <v>4.83</v>
      </c>
      <c r="K25" s="48">
        <f>J25/5*100</f>
        <v>96.6</v>
      </c>
      <c r="L25" s="48">
        <v>28</v>
      </c>
      <c r="M25" s="48">
        <f t="shared" si="10"/>
        <v>0.2898550724637681</v>
      </c>
      <c r="N25" s="54">
        <v>4.88</v>
      </c>
      <c r="O25" s="68">
        <f>N25/5*100</f>
        <v>97.6</v>
      </c>
      <c r="P25" s="50">
        <f>$P$27*(O25/$O$27)</f>
        <v>31.232</v>
      </c>
      <c r="Q25" s="50">
        <f aca="true" t="shared" si="13" ref="Q25:Q32">P25/O25</f>
        <v>0.32</v>
      </c>
      <c r="R25" s="67">
        <f t="shared" si="11"/>
        <v>79.232</v>
      </c>
      <c r="S25" s="133">
        <f t="shared" si="12"/>
        <v>60</v>
      </c>
      <c r="T25" s="134"/>
      <c r="U25" s="137">
        <f>$U$28*(S25/$S$28)</f>
        <v>5.389221556886228</v>
      </c>
      <c r="V25" s="137"/>
      <c r="W25" s="137"/>
      <c r="X25" s="52">
        <f aca="true" t="shared" si="14" ref="X25:X32">U25/S25</f>
        <v>0.08982035928143713</v>
      </c>
      <c r="Z25" s="136">
        <v>0</v>
      </c>
      <c r="AA25" s="136"/>
      <c r="AB25" s="136"/>
      <c r="AC25" s="143">
        <f>R25+U25+Z25</f>
        <v>84.62122155688623</v>
      </c>
      <c r="AD25" s="144"/>
      <c r="AE25" s="145"/>
    </row>
    <row r="26" spans="1:31" ht="15">
      <c r="A26" s="10">
        <v>42370</v>
      </c>
      <c r="B26" s="82" t="s">
        <v>24</v>
      </c>
      <c r="C26" s="83"/>
      <c r="D26" s="28" t="s">
        <v>24</v>
      </c>
      <c r="E26" s="28" t="s">
        <v>24</v>
      </c>
      <c r="F26" s="47">
        <v>28</v>
      </c>
      <c r="G26" s="47">
        <f aca="true" t="shared" si="15" ref="G26:G32">F26/36*100</f>
        <v>77.77777777777779</v>
      </c>
      <c r="H26" s="47">
        <f aca="true" t="shared" si="16" ref="H26:H32">$H$25*(G26/$G$25)</f>
        <v>15.555555555555557</v>
      </c>
      <c r="I26" s="47">
        <f aca="true" t="shared" si="17" ref="I26:I32">H26/G26</f>
        <v>0.2</v>
      </c>
      <c r="J26" s="53">
        <v>4.55</v>
      </c>
      <c r="K26" s="48">
        <f t="shared" si="9"/>
        <v>90.99999999999999</v>
      </c>
      <c r="L26" s="48">
        <f aca="true" t="shared" si="18" ref="L26:L32">$L$25*(K26/$K$25)</f>
        <v>26.376811594202895</v>
      </c>
      <c r="M26" s="48">
        <f t="shared" si="10"/>
        <v>0.2898550724637681</v>
      </c>
      <c r="N26" s="54">
        <v>5</v>
      </c>
      <c r="O26" s="69">
        <f t="shared" si="8"/>
        <v>100</v>
      </c>
      <c r="P26" s="50">
        <f>$P$27*(O26/$O$27)</f>
        <v>32</v>
      </c>
      <c r="Q26" s="50">
        <f t="shared" si="13"/>
        <v>0.32</v>
      </c>
      <c r="R26" s="67">
        <f t="shared" si="11"/>
        <v>73.93236714975845</v>
      </c>
      <c r="S26" s="133">
        <f t="shared" si="12"/>
        <v>59</v>
      </c>
      <c r="T26" s="134"/>
      <c r="U26" s="137">
        <f>$U$28*(S26/$S$28)</f>
        <v>5.299401197604791</v>
      </c>
      <c r="V26" s="137"/>
      <c r="W26" s="137"/>
      <c r="X26" s="52">
        <f t="shared" si="14"/>
        <v>0.08982035928143713</v>
      </c>
      <c r="Z26" s="136">
        <v>0</v>
      </c>
      <c r="AA26" s="136"/>
      <c r="AB26" s="136"/>
      <c r="AC26" s="136">
        <f t="shared" si="7"/>
        <v>79.23176834736324</v>
      </c>
      <c r="AD26" s="136"/>
      <c r="AE26" s="136"/>
    </row>
    <row r="27" spans="1:31" ht="15">
      <c r="A27" s="33">
        <v>42705</v>
      </c>
      <c r="B27" s="82" t="s">
        <v>24</v>
      </c>
      <c r="C27" s="83"/>
      <c r="D27" s="28" t="s">
        <v>24</v>
      </c>
      <c r="E27" s="28" t="s">
        <v>24</v>
      </c>
      <c r="F27" s="47">
        <v>28</v>
      </c>
      <c r="G27" s="47">
        <f t="shared" si="15"/>
        <v>77.77777777777779</v>
      </c>
      <c r="H27" s="47">
        <f t="shared" si="16"/>
        <v>15.555555555555557</v>
      </c>
      <c r="I27" s="47">
        <f t="shared" si="17"/>
        <v>0.2</v>
      </c>
      <c r="J27" s="53">
        <v>4.6</v>
      </c>
      <c r="K27" s="48">
        <f>J27/5*100</f>
        <v>92</v>
      </c>
      <c r="L27" s="48">
        <f t="shared" si="18"/>
        <v>26.666666666666668</v>
      </c>
      <c r="M27" s="48">
        <f t="shared" si="10"/>
        <v>0.2898550724637681</v>
      </c>
      <c r="N27" s="54">
        <v>5</v>
      </c>
      <c r="O27" s="49">
        <f t="shared" si="8"/>
        <v>100</v>
      </c>
      <c r="P27" s="50">
        <v>32</v>
      </c>
      <c r="Q27" s="50">
        <f t="shared" si="13"/>
        <v>0.32</v>
      </c>
      <c r="R27" s="67">
        <f t="shared" si="11"/>
        <v>74.22222222222223</v>
      </c>
      <c r="S27" s="133">
        <f t="shared" si="12"/>
        <v>48</v>
      </c>
      <c r="T27" s="134"/>
      <c r="U27" s="137">
        <f>$U$28*(S27/$S$28)</f>
        <v>4.311377245508982</v>
      </c>
      <c r="V27" s="137"/>
      <c r="W27" s="137"/>
      <c r="X27" s="52">
        <f t="shared" si="14"/>
        <v>0.08982035928143713</v>
      </c>
      <c r="Z27" s="136">
        <v>0</v>
      </c>
      <c r="AA27" s="136"/>
      <c r="AB27" s="136"/>
      <c r="AC27" s="136">
        <f>R27+U27</f>
        <v>78.53359946773121</v>
      </c>
      <c r="AD27" s="136"/>
      <c r="AE27" s="136"/>
    </row>
    <row r="28" spans="1:31" ht="15">
      <c r="A28" s="46">
        <v>39083</v>
      </c>
      <c r="B28" s="80" t="s">
        <v>24</v>
      </c>
      <c r="C28" s="81"/>
      <c r="D28" s="44" t="s">
        <v>24</v>
      </c>
      <c r="E28" s="44" t="s">
        <v>24</v>
      </c>
      <c r="F28" s="55">
        <v>29</v>
      </c>
      <c r="G28" s="55">
        <f t="shared" si="15"/>
        <v>80.55555555555556</v>
      </c>
      <c r="H28" s="55">
        <f t="shared" si="16"/>
        <v>16.11111111111111</v>
      </c>
      <c r="I28" s="55">
        <f t="shared" si="17"/>
        <v>0.19999999999999998</v>
      </c>
      <c r="J28" s="56">
        <v>4.48</v>
      </c>
      <c r="K28" s="55">
        <f t="shared" si="9"/>
        <v>89.60000000000001</v>
      </c>
      <c r="L28" s="55">
        <f t="shared" si="18"/>
        <v>25.971014492753625</v>
      </c>
      <c r="M28" s="55">
        <f t="shared" si="10"/>
        <v>0.2898550724637681</v>
      </c>
      <c r="N28" s="56">
        <v>4.7</v>
      </c>
      <c r="O28" s="55">
        <f t="shared" si="8"/>
        <v>94</v>
      </c>
      <c r="P28" s="57">
        <f>$P$27*(O28/$O$27)</f>
        <v>30.08</v>
      </c>
      <c r="Q28" s="57">
        <f t="shared" si="13"/>
        <v>0.32</v>
      </c>
      <c r="R28" s="66">
        <f t="shared" si="11"/>
        <v>72.16212560386474</v>
      </c>
      <c r="S28" s="138">
        <f t="shared" si="12"/>
        <v>167</v>
      </c>
      <c r="T28" s="139"/>
      <c r="U28" s="140">
        <v>15</v>
      </c>
      <c r="V28" s="140"/>
      <c r="W28" s="140"/>
      <c r="X28" s="58">
        <f t="shared" si="14"/>
        <v>0.08982035928143713</v>
      </c>
      <c r="Y28" s="45"/>
      <c r="Z28" s="141">
        <v>0</v>
      </c>
      <c r="AA28" s="141"/>
      <c r="AB28" s="141"/>
      <c r="AC28" s="141">
        <f t="shared" si="7"/>
        <v>87.16212560386474</v>
      </c>
      <c r="AD28" s="141"/>
      <c r="AE28" s="141"/>
    </row>
    <row r="29" spans="1:31" ht="15">
      <c r="A29" s="46">
        <v>39083</v>
      </c>
      <c r="B29" s="80" t="s">
        <v>24</v>
      </c>
      <c r="C29" s="81"/>
      <c r="D29" s="44" t="s">
        <v>24</v>
      </c>
      <c r="E29" s="44" t="s">
        <v>24</v>
      </c>
      <c r="F29" s="55">
        <v>32</v>
      </c>
      <c r="G29" s="55">
        <f t="shared" si="15"/>
        <v>88.88888888888889</v>
      </c>
      <c r="H29" s="55">
        <f t="shared" si="16"/>
        <v>17.77777777777778</v>
      </c>
      <c r="I29" s="55">
        <f t="shared" si="17"/>
        <v>0.2</v>
      </c>
      <c r="J29" s="56">
        <v>4.65</v>
      </c>
      <c r="K29" s="55">
        <f t="shared" si="9"/>
        <v>93</v>
      </c>
      <c r="L29" s="55">
        <f t="shared" si="18"/>
        <v>26.956521739130437</v>
      </c>
      <c r="M29" s="55">
        <f t="shared" si="10"/>
        <v>0.2898550724637681</v>
      </c>
      <c r="N29" s="56">
        <v>4.65</v>
      </c>
      <c r="O29" s="55">
        <f t="shared" si="8"/>
        <v>93</v>
      </c>
      <c r="P29" s="57">
        <f>$P$27*(O29/$O$27)</f>
        <v>29.76</v>
      </c>
      <c r="Q29" s="57">
        <f t="shared" si="13"/>
        <v>0.32</v>
      </c>
      <c r="R29" s="66">
        <f t="shared" si="11"/>
        <v>74.49429951690821</v>
      </c>
      <c r="S29" s="138">
        <f t="shared" si="12"/>
        <v>167</v>
      </c>
      <c r="T29" s="139"/>
      <c r="U29" s="140">
        <f>$U$28*(S29/$S$28)</f>
        <v>15</v>
      </c>
      <c r="V29" s="140"/>
      <c r="W29" s="140"/>
      <c r="X29" s="58">
        <f t="shared" si="14"/>
        <v>0.08982035928143713</v>
      </c>
      <c r="Y29" s="45"/>
      <c r="Z29" s="141">
        <v>0</v>
      </c>
      <c r="AA29" s="141"/>
      <c r="AB29" s="141"/>
      <c r="AC29" s="141">
        <f t="shared" si="7"/>
        <v>89.49429951690821</v>
      </c>
      <c r="AD29" s="141"/>
      <c r="AE29" s="141"/>
    </row>
    <row r="30" spans="1:31" ht="15">
      <c r="A30" s="46">
        <v>39814</v>
      </c>
      <c r="B30" s="80" t="s">
        <v>24</v>
      </c>
      <c r="C30" s="81"/>
      <c r="D30" s="44" t="s">
        <v>24</v>
      </c>
      <c r="E30" s="44" t="s">
        <v>24</v>
      </c>
      <c r="F30" s="55">
        <v>32</v>
      </c>
      <c r="G30" s="55">
        <f t="shared" si="15"/>
        <v>88.88888888888889</v>
      </c>
      <c r="H30" s="55">
        <f t="shared" si="16"/>
        <v>17.77777777777778</v>
      </c>
      <c r="I30" s="55">
        <f t="shared" si="17"/>
        <v>0.2</v>
      </c>
      <c r="J30" s="56">
        <v>4.65</v>
      </c>
      <c r="K30" s="55">
        <f t="shared" si="9"/>
        <v>93</v>
      </c>
      <c r="L30" s="55">
        <f t="shared" si="18"/>
        <v>26.956521739130437</v>
      </c>
      <c r="M30" s="55">
        <f t="shared" si="10"/>
        <v>0.2898550724637681</v>
      </c>
      <c r="N30" s="56">
        <v>4.65</v>
      </c>
      <c r="O30" s="55">
        <f t="shared" si="8"/>
        <v>93</v>
      </c>
      <c r="P30" s="57">
        <f>$P$27*(O30/$O$27)</f>
        <v>29.76</v>
      </c>
      <c r="Q30" s="57">
        <f t="shared" si="13"/>
        <v>0.32</v>
      </c>
      <c r="R30" s="66">
        <f t="shared" si="11"/>
        <v>74.49429951690821</v>
      </c>
      <c r="S30" s="138">
        <f t="shared" si="12"/>
        <v>143</v>
      </c>
      <c r="T30" s="139"/>
      <c r="U30" s="140">
        <f>$U$28*(S30/$S$28)</f>
        <v>12.844311377245509</v>
      </c>
      <c r="V30" s="140"/>
      <c r="W30" s="140"/>
      <c r="X30" s="58">
        <f t="shared" si="14"/>
        <v>0.08982035928143713</v>
      </c>
      <c r="Y30" s="45"/>
      <c r="Z30" s="141">
        <v>0</v>
      </c>
      <c r="AA30" s="141"/>
      <c r="AB30" s="141"/>
      <c r="AC30" s="141">
        <f t="shared" si="7"/>
        <v>87.33861089415372</v>
      </c>
      <c r="AD30" s="141"/>
      <c r="AE30" s="141"/>
    </row>
    <row r="31" spans="1:31" ht="15">
      <c r="A31" s="10">
        <v>39083</v>
      </c>
      <c r="B31" s="82" t="s">
        <v>24</v>
      </c>
      <c r="C31" s="83"/>
      <c r="D31" s="28" t="s">
        <v>24</v>
      </c>
      <c r="E31" s="28" t="s">
        <v>24</v>
      </c>
      <c r="F31" s="70">
        <v>20</v>
      </c>
      <c r="G31" s="70">
        <f t="shared" si="15"/>
        <v>55.55555555555556</v>
      </c>
      <c r="H31" s="47">
        <f t="shared" si="16"/>
        <v>11.11111111111111</v>
      </c>
      <c r="I31" s="47">
        <f t="shared" si="17"/>
        <v>0.19999999999999998</v>
      </c>
      <c r="J31" s="71">
        <v>3.75</v>
      </c>
      <c r="K31" s="72">
        <f t="shared" si="9"/>
        <v>75</v>
      </c>
      <c r="L31" s="48">
        <f t="shared" si="18"/>
        <v>21.73913043478261</v>
      </c>
      <c r="M31" s="48">
        <f t="shared" si="10"/>
        <v>0.2898550724637681</v>
      </c>
      <c r="N31" s="73">
        <v>3.75</v>
      </c>
      <c r="O31" s="59">
        <f t="shared" si="8"/>
        <v>75</v>
      </c>
      <c r="P31" s="50">
        <f>$P$27*(O31/$O$27)</f>
        <v>24</v>
      </c>
      <c r="Q31" s="50">
        <f t="shared" si="13"/>
        <v>0.32</v>
      </c>
      <c r="R31" s="67">
        <f t="shared" si="11"/>
        <v>56.850241545893724</v>
      </c>
      <c r="S31" s="133">
        <f t="shared" si="12"/>
        <v>167</v>
      </c>
      <c r="T31" s="134"/>
      <c r="U31" s="137">
        <f>$U$28*(S31/$S$28)</f>
        <v>15</v>
      </c>
      <c r="V31" s="137"/>
      <c r="W31" s="137"/>
      <c r="X31" s="52">
        <f>U31/S31</f>
        <v>0.08982035928143713</v>
      </c>
      <c r="Z31" s="136">
        <v>0</v>
      </c>
      <c r="AA31" s="136"/>
      <c r="AB31" s="136"/>
      <c r="AC31" s="136">
        <f t="shared" si="7"/>
        <v>71.85024154589372</v>
      </c>
      <c r="AD31" s="136"/>
      <c r="AE31" s="136"/>
    </row>
    <row r="32" spans="1:31" ht="15">
      <c r="A32" s="10">
        <v>40179</v>
      </c>
      <c r="B32" s="82" t="s">
        <v>24</v>
      </c>
      <c r="C32" s="83"/>
      <c r="D32" s="28" t="s">
        <v>24</v>
      </c>
      <c r="E32" s="28" t="s">
        <v>24</v>
      </c>
      <c r="F32" s="74">
        <v>32</v>
      </c>
      <c r="G32" s="74">
        <f t="shared" si="15"/>
        <v>88.88888888888889</v>
      </c>
      <c r="H32" s="47">
        <f t="shared" si="16"/>
        <v>17.77777777777778</v>
      </c>
      <c r="I32" s="47">
        <f t="shared" si="17"/>
        <v>0.2</v>
      </c>
      <c r="J32" s="75">
        <v>4.48</v>
      </c>
      <c r="K32" s="75">
        <f t="shared" si="9"/>
        <v>89.60000000000001</v>
      </c>
      <c r="L32" s="48">
        <f t="shared" si="18"/>
        <v>25.971014492753625</v>
      </c>
      <c r="M32" s="48">
        <f t="shared" si="10"/>
        <v>0.2898550724637681</v>
      </c>
      <c r="N32" s="76">
        <v>4.35</v>
      </c>
      <c r="O32" s="76">
        <f t="shared" si="8"/>
        <v>86.99999999999999</v>
      </c>
      <c r="P32" s="50">
        <f>$P$27*(O32/$O$27)</f>
        <v>27.839999999999996</v>
      </c>
      <c r="Q32" s="50">
        <f t="shared" si="13"/>
        <v>0.32</v>
      </c>
      <c r="R32" s="67">
        <f t="shared" si="11"/>
        <v>71.5887922705314</v>
      </c>
      <c r="S32" s="133">
        <f t="shared" si="12"/>
        <v>131</v>
      </c>
      <c r="T32" s="134"/>
      <c r="U32" s="137">
        <f>$U$28*(S32/$S$28)</f>
        <v>11.766467065868262</v>
      </c>
      <c r="V32" s="137"/>
      <c r="W32" s="137"/>
      <c r="X32" s="52">
        <f t="shared" si="14"/>
        <v>0.08982035928143711</v>
      </c>
      <c r="Z32" s="136">
        <v>0</v>
      </c>
      <c r="AA32" s="136"/>
      <c r="AB32" s="136"/>
      <c r="AC32" s="136">
        <f t="shared" si="7"/>
        <v>83.35525933639966</v>
      </c>
      <c r="AD32" s="136"/>
      <c r="AE32" s="136"/>
    </row>
    <row r="33" spans="1:31" ht="14.25">
      <c r="A33" s="94" t="s">
        <v>5</v>
      </c>
      <c r="B33" s="94"/>
      <c r="F33" s="22"/>
      <c r="G33" s="22"/>
      <c r="H33" s="22"/>
      <c r="I33" s="22"/>
      <c r="J33" s="21"/>
      <c r="K33" s="21"/>
      <c r="L33" s="21"/>
      <c r="M33" s="21"/>
      <c r="N33" s="23"/>
      <c r="O33" s="23"/>
      <c r="P33" s="24"/>
      <c r="Q33" s="24"/>
      <c r="R33" s="17"/>
      <c r="S33" s="17"/>
      <c r="T33" s="17"/>
      <c r="U33" s="17"/>
      <c r="V33" s="17"/>
      <c r="W33" s="17"/>
      <c r="X33" s="17"/>
      <c r="Z33" s="136"/>
      <c r="AA33" s="136"/>
      <c r="AB33" s="136"/>
      <c r="AC33" s="136">
        <f t="shared" si="7"/>
        <v>0</v>
      </c>
      <c r="AD33" s="136"/>
      <c r="AE33" s="136"/>
    </row>
    <row r="34" spans="1:31" ht="14.25">
      <c r="A34" s="146"/>
      <c r="B34" s="146"/>
      <c r="C34" s="146"/>
      <c r="D34" s="146"/>
      <c r="E34" s="146"/>
      <c r="R34" s="17"/>
      <c r="S34" s="17"/>
      <c r="T34" s="17"/>
      <c r="U34" s="17"/>
      <c r="V34" s="17"/>
      <c r="W34" s="17"/>
      <c r="X34" s="17"/>
      <c r="Z34" s="136"/>
      <c r="AA34" s="136"/>
      <c r="AB34" s="136"/>
      <c r="AC34" s="136">
        <f t="shared" si="7"/>
        <v>0</v>
      </c>
      <c r="AD34" s="136"/>
      <c r="AE34" s="136"/>
    </row>
    <row r="35" spans="1:31" ht="15" hidden="1">
      <c r="A35">
        <v>42736</v>
      </c>
      <c r="B35" t="s">
        <v>24</v>
      </c>
      <c r="C35" t="s">
        <v>24</v>
      </c>
      <c r="D35" t="s">
        <v>24</v>
      </c>
      <c r="E35" t="s">
        <v>24</v>
      </c>
      <c r="F35">
        <v>100</v>
      </c>
      <c r="G35">
        <f>F35/100*100</f>
        <v>100</v>
      </c>
      <c r="H35">
        <v>20</v>
      </c>
      <c r="J35">
        <v>100</v>
      </c>
      <c r="K35">
        <f>J35/100*100</f>
        <v>100</v>
      </c>
      <c r="L35">
        <v>28</v>
      </c>
      <c r="N35">
        <v>80</v>
      </c>
      <c r="O35">
        <f>N35/85*100</f>
        <v>94.11764705882352</v>
      </c>
      <c r="P35">
        <v>32</v>
      </c>
      <c r="R35" s="20">
        <f>H35+L35+P35</f>
        <v>80</v>
      </c>
      <c r="S35" s="147">
        <f>DATEDIF(A35,$Y$13,"m")</f>
        <v>47</v>
      </c>
      <c r="T35" s="147"/>
      <c r="U35" s="136">
        <f>$U$37*(S35/$S$37)</f>
        <v>4.93006993006993</v>
      </c>
      <c r="V35" s="136"/>
      <c r="W35" s="136"/>
      <c r="X35" s="30"/>
      <c r="Z35" s="136"/>
      <c r="AA35" s="136"/>
      <c r="AB35" s="136"/>
      <c r="AC35" s="136">
        <f t="shared" si="7"/>
        <v>84.93006993006993</v>
      </c>
      <c r="AD35" s="136"/>
      <c r="AE35" s="136"/>
    </row>
    <row r="36" spans="1:31" ht="15" hidden="1">
      <c r="A36">
        <v>42369</v>
      </c>
      <c r="B36" t="s">
        <v>24</v>
      </c>
      <c r="C36" t="s">
        <v>24</v>
      </c>
      <c r="D36" t="s">
        <v>24</v>
      </c>
      <c r="E36" t="s">
        <v>24</v>
      </c>
      <c r="F36">
        <v>100</v>
      </c>
      <c r="G36">
        <f>F36/100*100</f>
        <v>100</v>
      </c>
      <c r="H36">
        <f>$H$35*(G36/$G$35)</f>
        <v>20</v>
      </c>
      <c r="J36">
        <v>100</v>
      </c>
      <c r="K36">
        <f>J36/100*100</f>
        <v>100</v>
      </c>
      <c r="L36">
        <v>28</v>
      </c>
      <c r="N36">
        <f>(75+80)/2</f>
        <v>77.5</v>
      </c>
      <c r="O36">
        <f>N36/85*100</f>
        <v>91.17647058823529</v>
      </c>
      <c r="P36">
        <f>$P$35*(O36/$O$35)</f>
        <v>31</v>
      </c>
      <c r="R36" s="20">
        <f>H36+L36+P36</f>
        <v>79</v>
      </c>
      <c r="S36" s="147">
        <f>DATEDIF(A36,$Y$13,"m")</f>
        <v>60</v>
      </c>
      <c r="T36" s="147"/>
      <c r="U36" s="136">
        <f>$U$37*(S36/$S$37)</f>
        <v>6.293706293706293</v>
      </c>
      <c r="V36" s="136"/>
      <c r="W36" s="136"/>
      <c r="X36" s="30"/>
      <c r="Z36" s="136"/>
      <c r="AA36" s="136"/>
      <c r="AB36" s="136"/>
      <c r="AC36" s="136">
        <f t="shared" si="7"/>
        <v>85.2937062937063</v>
      </c>
      <c r="AD36" s="136"/>
      <c r="AE36" s="136"/>
    </row>
    <row r="37" spans="1:31" ht="15" hidden="1">
      <c r="A37">
        <v>39814</v>
      </c>
      <c r="B37" t="s">
        <v>24</v>
      </c>
      <c r="C37" t="s">
        <v>24</v>
      </c>
      <c r="D37" t="s">
        <v>24</v>
      </c>
      <c r="E37" t="s">
        <v>24</v>
      </c>
      <c r="F37">
        <v>21</v>
      </c>
      <c r="G37">
        <f>F37/36*100</f>
        <v>58.333333333333336</v>
      </c>
      <c r="H37">
        <f>$H$35*(G37/$G$35)</f>
        <v>11.666666666666668</v>
      </c>
      <c r="J37">
        <v>2.7</v>
      </c>
      <c r="K37">
        <f>J37/5*100</f>
        <v>54</v>
      </c>
      <c r="L37">
        <f>$L$35*(K37/$K$35)</f>
        <v>15.120000000000001</v>
      </c>
      <c r="N37">
        <v>3.08</v>
      </c>
      <c r="O37">
        <f>N37/5*100</f>
        <v>61.6</v>
      </c>
      <c r="P37">
        <f>$P$35*(O37/$O$35)</f>
        <v>20.944000000000003</v>
      </c>
      <c r="R37" s="20">
        <f>H37+L37+P37</f>
        <v>47.73066666666667</v>
      </c>
      <c r="S37" s="147">
        <f>DATEDIF(A37,$Y$13,"m")</f>
        <v>143</v>
      </c>
      <c r="T37" s="147"/>
      <c r="U37" s="148">
        <v>15</v>
      </c>
      <c r="V37" s="149"/>
      <c r="W37" s="150"/>
      <c r="X37" s="30"/>
      <c r="Z37" s="136"/>
      <c r="AA37" s="136"/>
      <c r="AB37" s="136"/>
      <c r="AC37" s="136">
        <f t="shared" si="7"/>
        <v>62.73066666666667</v>
      </c>
      <c r="AD37" s="136"/>
      <c r="AE37" s="136"/>
    </row>
    <row r="38" ht="14.25">
      <c r="A38"/>
    </row>
    <row r="39" ht="14.25">
      <c r="A39"/>
    </row>
    <row r="40" ht="14.25">
      <c r="A40"/>
    </row>
    <row r="41" ht="14.25">
      <c r="A41"/>
    </row>
    <row r="42" spans="1:2" ht="14.25">
      <c r="A42" s="18"/>
      <c r="B42" s="19"/>
    </row>
    <row r="43" spans="1:2" ht="14.25">
      <c r="A43"/>
      <c r="B43" s="19"/>
    </row>
    <row r="44" ht="14.25">
      <c r="A44"/>
    </row>
    <row r="45" ht="14.25">
      <c r="A45"/>
    </row>
    <row r="46" ht="14.25">
      <c r="A46"/>
    </row>
  </sheetData>
  <sheetProtection/>
  <mergeCells count="138">
    <mergeCell ref="S37:T37"/>
    <mergeCell ref="U37:W37"/>
    <mergeCell ref="Z37:AB37"/>
    <mergeCell ref="AC37:AE37"/>
    <mergeCell ref="S35:T35"/>
    <mergeCell ref="U35:W35"/>
    <mergeCell ref="Z35:AB35"/>
    <mergeCell ref="AC35:AE35"/>
    <mergeCell ref="S36:T36"/>
    <mergeCell ref="U36:W36"/>
    <mergeCell ref="Z36:AB36"/>
    <mergeCell ref="AC36:AE36"/>
    <mergeCell ref="A33:B33"/>
    <mergeCell ref="Z33:AB33"/>
    <mergeCell ref="AC33:AE33"/>
    <mergeCell ref="A34:E34"/>
    <mergeCell ref="Z34:AB34"/>
    <mergeCell ref="AC34:AE34"/>
    <mergeCell ref="S31:T31"/>
    <mergeCell ref="U31:W31"/>
    <mergeCell ref="Z31:AB31"/>
    <mergeCell ref="AC31:AE31"/>
    <mergeCell ref="S32:T32"/>
    <mergeCell ref="U32:W32"/>
    <mergeCell ref="Z32:AB32"/>
    <mergeCell ref="AC32:AE32"/>
    <mergeCell ref="S29:T29"/>
    <mergeCell ref="U29:W29"/>
    <mergeCell ref="Z29:AB29"/>
    <mergeCell ref="AC29:AE29"/>
    <mergeCell ref="S30:T30"/>
    <mergeCell ref="U30:W30"/>
    <mergeCell ref="Z30:AB30"/>
    <mergeCell ref="AC30:AE30"/>
    <mergeCell ref="S27:T27"/>
    <mergeCell ref="U27:W27"/>
    <mergeCell ref="Z27:AB27"/>
    <mergeCell ref="AC27:AE27"/>
    <mergeCell ref="S28:T28"/>
    <mergeCell ref="U28:W28"/>
    <mergeCell ref="Z28:AB28"/>
    <mergeCell ref="AC28:AE28"/>
    <mergeCell ref="S25:T25"/>
    <mergeCell ref="U25:W25"/>
    <mergeCell ref="Z25:AB25"/>
    <mergeCell ref="AC25:AE25"/>
    <mergeCell ref="S26:T26"/>
    <mergeCell ref="U26:W26"/>
    <mergeCell ref="Z26:AB26"/>
    <mergeCell ref="AC26:AE26"/>
    <mergeCell ref="Z22:AB22"/>
    <mergeCell ref="AC22:AE22"/>
    <mergeCell ref="S24:T24"/>
    <mergeCell ref="U24:W24"/>
    <mergeCell ref="Z24:AB24"/>
    <mergeCell ref="AC24:AE24"/>
    <mergeCell ref="A19:B19"/>
    <mergeCell ref="Z19:AB19"/>
    <mergeCell ref="AC19:AE19"/>
    <mergeCell ref="F19:X23"/>
    <mergeCell ref="Z23:AE23"/>
    <mergeCell ref="A20:E20"/>
    <mergeCell ref="Z20:AB20"/>
    <mergeCell ref="AC20:AE20"/>
    <mergeCell ref="Z21:AB21"/>
    <mergeCell ref="AC21:AE21"/>
    <mergeCell ref="S17:T17"/>
    <mergeCell ref="U17:W17"/>
    <mergeCell ref="Z17:AB17"/>
    <mergeCell ref="AC17:AE17"/>
    <mergeCell ref="S18:T18"/>
    <mergeCell ref="U18:W18"/>
    <mergeCell ref="Z18:AB18"/>
    <mergeCell ref="AC18:AE18"/>
    <mergeCell ref="S15:T15"/>
    <mergeCell ref="U15:W15"/>
    <mergeCell ref="Z15:AB15"/>
    <mergeCell ref="AC15:AE15"/>
    <mergeCell ref="S16:T16"/>
    <mergeCell ref="U16:W16"/>
    <mergeCell ref="Z16:AB16"/>
    <mergeCell ref="AC16:AE16"/>
    <mergeCell ref="S13:T13"/>
    <mergeCell ref="U13:W13"/>
    <mergeCell ref="Z13:AB13"/>
    <mergeCell ref="AC13:AE13"/>
    <mergeCell ref="S14:T14"/>
    <mergeCell ref="U14:W14"/>
    <mergeCell ref="Z14:AB14"/>
    <mergeCell ref="AC14:AE14"/>
    <mergeCell ref="Z5:AB11"/>
    <mergeCell ref="AC5:AE11"/>
    <mergeCell ref="A10:B10"/>
    <mergeCell ref="A11:E11"/>
    <mergeCell ref="U11:W11"/>
    <mergeCell ref="N5:N11"/>
    <mergeCell ref="O5:O11"/>
    <mergeCell ref="P5:P11"/>
    <mergeCell ref="R5:R11"/>
    <mergeCell ref="S5:W10"/>
    <mergeCell ref="Y5:Y11"/>
    <mergeCell ref="F5:F11"/>
    <mergeCell ref="G5:G11"/>
    <mergeCell ref="H5:H11"/>
    <mergeCell ref="J5:J11"/>
    <mergeCell ref="K5:K11"/>
    <mergeCell ref="L5:L11"/>
    <mergeCell ref="I5:I11"/>
    <mergeCell ref="M5:M11"/>
    <mergeCell ref="F3:R3"/>
    <mergeCell ref="S3:W3"/>
    <mergeCell ref="Z3:AB3"/>
    <mergeCell ref="AC3:AE4"/>
    <mergeCell ref="F4:H4"/>
    <mergeCell ref="N4:P4"/>
    <mergeCell ref="R4:Y4"/>
    <mergeCell ref="Z4:AB4"/>
    <mergeCell ref="J4:M4"/>
    <mergeCell ref="B27:C27"/>
    <mergeCell ref="B28:C28"/>
    <mergeCell ref="B29:C29"/>
    <mergeCell ref="Q5:Q11"/>
    <mergeCell ref="B13:E13"/>
    <mergeCell ref="B15:C15"/>
    <mergeCell ref="B16:C16"/>
    <mergeCell ref="B17:C17"/>
    <mergeCell ref="B18:C18"/>
    <mergeCell ref="F12:Q12"/>
    <mergeCell ref="R12:W12"/>
    <mergeCell ref="X6:X11"/>
    <mergeCell ref="B30:C30"/>
    <mergeCell ref="B31:C31"/>
    <mergeCell ref="B32:C32"/>
    <mergeCell ref="B12:C12"/>
    <mergeCell ref="B23:C23"/>
    <mergeCell ref="B24:C24"/>
    <mergeCell ref="B25:C25"/>
    <mergeCell ref="B26:C26"/>
  </mergeCells>
  <printOptions/>
  <pageMargins left="0" right="0" top="0.3940944881889761" bottom="0.3940944881889761" header="0" footer="0"/>
  <pageSetup fitToHeight="0" fitToWidth="0" orientation="portrait" paperSize="9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Segretario Comunale</dc:creator>
  <cp:keywords/>
  <dc:description/>
  <cp:lastModifiedBy>Silvia Carlotto</cp:lastModifiedBy>
  <dcterms:created xsi:type="dcterms:W3CDTF">2009-04-16T11:32:48Z</dcterms:created>
  <dcterms:modified xsi:type="dcterms:W3CDTF">2022-02-10T16:43:11Z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